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N\Desktop\Cours-Master-Institut\EA-2022\"/>
    </mc:Choice>
  </mc:AlternateContent>
  <xr:revisionPtr revIDLastSave="0" documentId="13_ncr:1_{6F9114D5-6105-4638-9814-1D68EF6DF6F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IMA_F (vie)" sheetId="1" r:id="rId1"/>
    <sheet name="Standardisation " sheetId="2" r:id="rId2"/>
  </sheets>
  <definedNames>
    <definedName name="i">#REF!</definedName>
    <definedName name="v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2" l="1"/>
  <c r="F6" i="2"/>
  <c r="F7" i="2"/>
  <c r="F8" i="2"/>
  <c r="F9" i="2"/>
  <c r="F5" i="2"/>
  <c r="G12" i="2"/>
  <c r="C10" i="2"/>
  <c r="E10" i="2" s="1"/>
  <c r="B10" i="2"/>
  <c r="D10" i="2"/>
  <c r="G5" i="2"/>
  <c r="G6" i="2"/>
  <c r="I6" i="2" s="1"/>
  <c r="G7" i="2"/>
  <c r="I7" i="2" s="1"/>
  <c r="G8" i="2"/>
  <c r="I8" i="2" s="1"/>
  <c r="G9" i="2"/>
  <c r="I9" i="2" s="1"/>
  <c r="E6" i="2"/>
  <c r="E7" i="2"/>
  <c r="E8" i="2"/>
  <c r="E9" i="2"/>
  <c r="E5" i="2"/>
  <c r="E2" i="1"/>
  <c r="D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F120" i="1" s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D3" i="1"/>
  <c r="C3" i="1" s="1"/>
  <c r="D4" i="1"/>
  <c r="C4" i="1" s="1"/>
  <c r="D5" i="1"/>
  <c r="C5" i="1" s="1"/>
  <c r="D6" i="1"/>
  <c r="C6" i="1" s="1"/>
  <c r="D7" i="1"/>
  <c r="C7" i="1" s="1"/>
  <c r="D8" i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F118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100" i="1"/>
  <c r="C100" i="1" s="1"/>
  <c r="D101" i="1"/>
  <c r="C101" i="1" s="1"/>
  <c r="D102" i="1"/>
  <c r="C102" i="1" s="1"/>
  <c r="D103" i="1"/>
  <c r="C103" i="1" s="1"/>
  <c r="D104" i="1"/>
  <c r="C104" i="1" s="1"/>
  <c r="D105" i="1"/>
  <c r="C105" i="1" s="1"/>
  <c r="D106" i="1"/>
  <c r="C106" i="1" s="1"/>
  <c r="D107" i="1"/>
  <c r="C107" i="1" s="1"/>
  <c r="D108" i="1"/>
  <c r="D109" i="1"/>
  <c r="D110" i="1"/>
  <c r="D111" i="1"/>
  <c r="D112" i="1"/>
  <c r="C2" i="1"/>
  <c r="F116" i="1"/>
  <c r="I5" i="2" l="1"/>
  <c r="I10" i="2" s="1"/>
  <c r="J11" i="2" s="1"/>
  <c r="H9" i="2"/>
  <c r="F12" i="2"/>
  <c r="H5" i="2"/>
  <c r="H8" i="2"/>
  <c r="H7" i="2"/>
  <c r="H6" i="2"/>
  <c r="H10" i="2" l="1"/>
  <c r="J14" i="2" s="1"/>
  <c r="H14" i="2" l="1"/>
</calcChain>
</file>

<file path=xl/sharedStrings.xml><?xml version="1.0" encoding="utf-8"?>
<sst xmlns="http://schemas.openxmlformats.org/spreadsheetml/2006/main" count="52" uniqueCount="52">
  <si>
    <t>Age</t>
  </si>
  <si>
    <t>qx (CIMA F)</t>
  </si>
  <si>
    <t>1 Calculer l'esperance de vie à la naissance</t>
  </si>
  <si>
    <t>2 Calculr le quotien de mortalité à 32 ans</t>
  </si>
  <si>
    <t>3 Calculer le nombre d'année de vie restant pour une personne de 58 ans</t>
  </si>
  <si>
    <t>Sx (CIMA F)</t>
  </si>
  <si>
    <t>dx (CIMA F)=(SX-SX+1)</t>
  </si>
  <si>
    <t xml:space="preserve">Esperance de vie </t>
  </si>
  <si>
    <t>Théories</t>
  </si>
  <si>
    <t>Espérance de vie élévée= bon état de santé</t>
  </si>
  <si>
    <t>Economie du pays</t>
  </si>
  <si>
    <t>Indice de developpement</t>
  </si>
  <si>
    <t>Projection demographique= élaborer les programmes santé</t>
  </si>
  <si>
    <t>Nombre d'année à vivre</t>
  </si>
  <si>
    <t>Aspects multisectoriels</t>
  </si>
  <si>
    <t>Etat de santé de la population</t>
  </si>
  <si>
    <t>Politiques (prévention, promotion, éducation à la santé)</t>
  </si>
  <si>
    <t>Efficacité du système sanitaire (prévention, promotion, curatif, réadaption)</t>
  </si>
  <si>
    <t>Espérance de vie=Nombre moyen d'année restant à vivre pour des individu d'âge X</t>
  </si>
  <si>
    <t>EV=0,5+(Sx+1+Sx+2+…..Sx+a)/Sx</t>
  </si>
  <si>
    <t>Du premier janvier 1990 au 31 décembre 1991 les auteurs d'un travail ont relevé les valeurs suivantes pour une population de sujets âgés de 15 à 64 ans qu'ils souhaitaient étudier, ainsi que pour une population de référence :</t>
  </si>
  <si>
    <t>15-24</t>
  </si>
  <si>
    <t>25-34</t>
  </si>
  <si>
    <t>35-44</t>
  </si>
  <si>
    <t>45-54</t>
  </si>
  <si>
    <t>55-64</t>
  </si>
  <si>
    <t>En précisant les hypothèses éventuelles que vous êtes amené à faire, calculez :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</si>
  <si>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le taux d'incidence brut des cancers ;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</si>
  <si>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le taux d'incidence spécifique dans la tranche d'âge 35-44 ans ;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</si>
  <si>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le taux standardisé par la méthode directe et son intervalle de confiance ;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</si>
  <si>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rial"/>
        <family val="2"/>
      </rPr>
      <t xml:space="preserve">le SIR et son intervalle de confiance, sachant que les taux spécifiques par âge pour la population de référence sont les suivants (dans l'ordre) : </t>
    </r>
  </si>
  <si>
    <t>Quelles conclusions en tirez-vous ?</t>
  </si>
  <si>
    <t>En réalité, après vérification approfondie des données, les auteurs se sont rendu compte que 3 nouveaux cancers avaient échappé à l'enregistrement dans la tranche d'âge 55-64 ans. Ils ont donc repris les calculs du taux standardisé et du SIR en effectuant la correction.</t>
  </si>
  <si>
    <t>Âge (i)</t>
  </si>
  <si>
    <t>Nombre de nouveaux cancers (Oai)</t>
  </si>
  <si>
    <t>Nai</t>
  </si>
  <si>
    <t>Tai</t>
  </si>
  <si>
    <t>Wi</t>
  </si>
  <si>
    <t>Effectifs de la population de référence (ni)</t>
  </si>
  <si>
    <t>Total(n)</t>
  </si>
  <si>
    <t>Wi*Tai</t>
  </si>
  <si>
    <t>SommWi*Tai</t>
  </si>
  <si>
    <t>10 cas pour 1000</t>
  </si>
  <si>
    <t>Effectifs de la population étudiée E</t>
  </si>
  <si>
    <t>Vtas</t>
  </si>
  <si>
    <t>&lt;</t>
  </si>
  <si>
    <t>&gt;</t>
  </si>
  <si>
    <t>Taux d'incidence et non la densité d'incidence</t>
  </si>
  <si>
    <t>Seuil de 5%</t>
  </si>
  <si>
    <t>(Wi²*Oai)/E²</t>
  </si>
  <si>
    <t>hypothèse ou Theorie</t>
  </si>
  <si>
    <t>Nombre de cas est onsideré comme infime par rapport à la population à risque donc on ne tient pas compte au niveau du denominateur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</si>
</sst>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5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0"/>
  <sheetViews>
    <sheetView showGridLines="0" topLeftCell="B1" zoomScale="150" zoomScaleNormal="150" workbookViewId="0">
      <pane ySplit="1" topLeftCell="A105" activePane="bottomLeft" state="frozen"/>
      <selection activeCell="D1" sqref="D1"/>
      <selection pane="bottomLeft" activeCell="E110" sqref="E110"/>
    </sheetView>
  </sheetViews>
  <sheetFormatPr baseColWidth="10" defaultRowHeight="14.4" x14ac:dyDescent="0.3"/>
  <cols>
    <col min="4" max="4" width="20.77734375" customWidth="1"/>
    <col min="5" max="5" width="33" customWidth="1"/>
    <col min="6" max="6" width="53.5546875" customWidth="1"/>
  </cols>
  <sheetData>
    <row r="1" spans="1:6" x14ac:dyDescent="0.3">
      <c r="A1" s="1" t="s">
        <v>0</v>
      </c>
      <c r="B1" s="1" t="s">
        <v>5</v>
      </c>
      <c r="C1" s="1" t="s">
        <v>1</v>
      </c>
      <c r="D1" s="1" t="s">
        <v>6</v>
      </c>
      <c r="E1" s="1" t="s">
        <v>7</v>
      </c>
      <c r="F1" s="2" t="s">
        <v>8</v>
      </c>
    </row>
    <row r="2" spans="1:6" x14ac:dyDescent="0.3">
      <c r="A2" s="2">
        <v>0</v>
      </c>
      <c r="B2" s="3">
        <v>1000000</v>
      </c>
      <c r="C2" s="4">
        <f>D2/B2</f>
        <v>2.848503436483559E-3</v>
      </c>
      <c r="D2" s="5">
        <f>B2-B3</f>
        <v>2848.5034364835592</v>
      </c>
      <c r="E2">
        <f>0.5+SUM(B3:B107)/B2</f>
        <v>81.638385179440405</v>
      </c>
      <c r="F2" t="s">
        <v>15</v>
      </c>
    </row>
    <row r="3" spans="1:6" x14ac:dyDescent="0.3">
      <c r="A3" s="2">
        <v>1</v>
      </c>
      <c r="B3" s="3">
        <v>997151.49656351644</v>
      </c>
      <c r="C3" s="4">
        <f t="shared" ref="C3:C66" si="0">D3/B3</f>
        <v>3.8696672383610958E-4</v>
      </c>
      <c r="D3" s="5">
        <f t="shared" ref="D3:D66" si="1">B3-B4</f>
        <v>385.86444779345766</v>
      </c>
      <c r="E3">
        <f>0.5+SUM(B4:B108)/B3</f>
        <v>80.870168383708659</v>
      </c>
      <c r="F3" t="s">
        <v>9</v>
      </c>
    </row>
    <row r="4" spans="1:6" x14ac:dyDescent="0.3">
      <c r="A4" s="2">
        <v>2</v>
      </c>
      <c r="B4" s="3">
        <v>996765.63211572298</v>
      </c>
      <c r="C4" s="4">
        <f t="shared" si="0"/>
        <v>2.9622979454360985E-4</v>
      </c>
      <c r="D4" s="5">
        <f t="shared" si="1"/>
        <v>295.27167840977199</v>
      </c>
      <c r="E4">
        <f t="shared" ref="E4:E66" si="2">0.5+SUM(B5:B109)/B4</f>
        <v>79.901281004011011</v>
      </c>
      <c r="F4" t="s">
        <v>10</v>
      </c>
    </row>
    <row r="5" spans="1:6" x14ac:dyDescent="0.3">
      <c r="A5" s="2">
        <v>3</v>
      </c>
      <c r="B5" s="3">
        <v>996470.36043731321</v>
      </c>
      <c r="C5" s="4">
        <f t="shared" si="0"/>
        <v>2.5240720420404073E-4</v>
      </c>
      <c r="D5" s="5">
        <f t="shared" si="1"/>
        <v>251.516297750175</v>
      </c>
      <c r="E5">
        <f t="shared" si="2"/>
        <v>78.924808998862417</v>
      </c>
      <c r="F5" t="s">
        <v>11</v>
      </c>
    </row>
    <row r="6" spans="1:6" x14ac:dyDescent="0.3">
      <c r="A6" s="2">
        <v>4</v>
      </c>
      <c r="B6" s="3">
        <v>996218.84413956304</v>
      </c>
      <c r="C6" s="4">
        <f t="shared" si="0"/>
        <v>2.1575389742859095E-4</v>
      </c>
      <c r="D6" s="5">
        <f t="shared" si="1"/>
        <v>214.93809831491672</v>
      </c>
      <c r="E6">
        <f t="shared" si="2"/>
        <v>77.944608983300753</v>
      </c>
      <c r="F6" t="s">
        <v>12</v>
      </c>
    </row>
    <row r="7" spans="1:6" x14ac:dyDescent="0.3">
      <c r="A7" s="2">
        <v>5</v>
      </c>
      <c r="B7" s="3">
        <v>996003.90604124812</v>
      </c>
      <c r="C7" s="4">
        <f t="shared" si="0"/>
        <v>1.9677923920407927E-4</v>
      </c>
      <c r="D7" s="5">
        <f t="shared" si="1"/>
        <v>195.99289087508805</v>
      </c>
      <c r="E7">
        <f t="shared" si="2"/>
        <v>76.961321565328461</v>
      </c>
      <c r="F7" t="s">
        <v>13</v>
      </c>
    </row>
    <row r="8" spans="1:6" x14ac:dyDescent="0.3">
      <c r="A8" s="2">
        <v>6</v>
      </c>
      <c r="B8" s="3">
        <v>995807.91315037303</v>
      </c>
      <c r="C8" s="4">
        <f t="shared" si="0"/>
        <v>1.772715305974141E-4</v>
      </c>
      <c r="D8" s="5">
        <f t="shared" si="1"/>
        <v>176.52839294518344</v>
      </c>
      <c r="E8">
        <f t="shared" si="2"/>
        <v>75.976370527337934</v>
      </c>
      <c r="F8" t="s">
        <v>17</v>
      </c>
    </row>
    <row r="9" spans="1:6" x14ac:dyDescent="0.3">
      <c r="A9" s="2">
        <v>7</v>
      </c>
      <c r="B9" s="3">
        <v>995631.38475742785</v>
      </c>
      <c r="C9" s="4">
        <f t="shared" si="0"/>
        <v>1.6729893007999758E-4</v>
      </c>
      <c r="D9" s="5">
        <f t="shared" si="1"/>
        <v>166.56806542398408</v>
      </c>
      <c r="E9">
        <f t="shared" si="2"/>
        <v>74.989752711345488</v>
      </c>
      <c r="F9" t="s">
        <v>14</v>
      </c>
    </row>
    <row r="10" spans="1:6" x14ac:dyDescent="0.3">
      <c r="A10" s="2">
        <v>8</v>
      </c>
      <c r="B10" s="3">
        <v>995464.81669200386</v>
      </c>
      <c r="C10" s="4">
        <f t="shared" si="0"/>
        <v>1.6731606372073302E-4</v>
      </c>
      <c r="D10" s="5">
        <f t="shared" si="1"/>
        <v>166.55725470138714</v>
      </c>
      <c r="E10">
        <f t="shared" si="2"/>
        <v>74.002216852513513</v>
      </c>
      <c r="F10" t="s">
        <v>16</v>
      </c>
    </row>
    <row r="11" spans="1:6" x14ac:dyDescent="0.3">
      <c r="A11" s="2">
        <v>9</v>
      </c>
      <c r="B11" s="3">
        <v>995298.25943730248</v>
      </c>
      <c r="C11" s="4">
        <f t="shared" si="0"/>
        <v>1.5717038136669426E-4</v>
      </c>
      <c r="D11" s="5">
        <f t="shared" si="1"/>
        <v>156.43140700936783</v>
      </c>
      <c r="E11">
        <f t="shared" si="2"/>
        <v>73.014517012126291</v>
      </c>
      <c r="F11" t="s">
        <v>18</v>
      </c>
    </row>
    <row r="12" spans="1:6" x14ac:dyDescent="0.3">
      <c r="A12" s="2">
        <v>10</v>
      </c>
      <c r="B12" s="3">
        <v>995141.82803029311</v>
      </c>
      <c r="C12" s="4">
        <f t="shared" si="0"/>
        <v>1.6734902426487154E-4</v>
      </c>
      <c r="D12" s="5">
        <f t="shared" si="1"/>
        <v>166.53601392603014</v>
      </c>
      <c r="E12">
        <f t="shared" si="2"/>
        <v>72.025915937993247</v>
      </c>
    </row>
    <row r="13" spans="1:6" x14ac:dyDescent="0.3">
      <c r="A13" s="2">
        <v>11</v>
      </c>
      <c r="B13" s="3">
        <v>994975.29201636708</v>
      </c>
      <c r="C13" s="4">
        <f t="shared" si="0"/>
        <v>1.6736616959262926E-4</v>
      </c>
      <c r="D13" s="5">
        <f t="shared" si="1"/>
        <v>166.5252034640871</v>
      </c>
      <c r="E13">
        <f t="shared" si="2"/>
        <v>71.037887733703457</v>
      </c>
      <c r="F13" t="s">
        <v>19</v>
      </c>
    </row>
    <row r="14" spans="1:6" x14ac:dyDescent="0.3">
      <c r="A14" s="2">
        <v>12</v>
      </c>
      <c r="B14" s="3">
        <v>994808.76681290299</v>
      </c>
      <c r="C14" s="4">
        <f t="shared" si="0"/>
        <v>1.9692501968547195E-4</v>
      </c>
      <c r="D14" s="5">
        <f t="shared" si="1"/>
        <v>195.902735987911</v>
      </c>
      <c r="E14">
        <f t="shared" si="2"/>
        <v>70.049695365982785</v>
      </c>
    </row>
    <row r="15" spans="1:6" x14ac:dyDescent="0.3">
      <c r="A15" s="2">
        <v>13</v>
      </c>
      <c r="B15" s="3">
        <v>994612.86407691508</v>
      </c>
      <c r="C15" s="4">
        <f t="shared" si="0"/>
        <v>2.3453851312772429E-4</v>
      </c>
      <c r="D15" s="5">
        <f t="shared" si="1"/>
        <v>233.27502227830701</v>
      </c>
      <c r="E15">
        <f t="shared" si="2"/>
        <v>69.063394138742936</v>
      </c>
    </row>
    <row r="16" spans="1:6" x14ac:dyDescent="0.3">
      <c r="A16" s="2">
        <v>14</v>
      </c>
      <c r="B16" s="3">
        <v>994379.58905463677</v>
      </c>
      <c r="C16" s="4">
        <f t="shared" si="0"/>
        <v>2.8805339453651807E-4</v>
      </c>
      <c r="D16" s="5">
        <f t="shared" si="1"/>
        <v>286.43441608501598</v>
      </c>
      <c r="E16">
        <f t="shared" si="2"/>
        <v>68.079478667700741</v>
      </c>
    </row>
    <row r="17" spans="1:5" x14ac:dyDescent="0.3">
      <c r="A17" s="2">
        <v>15</v>
      </c>
      <c r="B17" s="3">
        <v>994093.15463855176</v>
      </c>
      <c r="C17" s="4">
        <f t="shared" si="0"/>
        <v>3.797526693103583E-4</v>
      </c>
      <c r="D17" s="5">
        <f t="shared" si="1"/>
        <v>377.50952901714481</v>
      </c>
      <c r="E17">
        <f t="shared" si="2"/>
        <v>67.098950774938572</v>
      </c>
    </row>
    <row r="18" spans="1:5" x14ac:dyDescent="0.3">
      <c r="A18" s="2">
        <v>16</v>
      </c>
      <c r="B18" s="3">
        <v>993715.64510953461</v>
      </c>
      <c r="C18" s="4">
        <f t="shared" si="0"/>
        <v>4.8082160522594454E-4</v>
      </c>
      <c r="D18" s="5">
        <f t="shared" si="1"/>
        <v>477.79995161970146</v>
      </c>
      <c r="E18">
        <f t="shared" si="2"/>
        <v>66.124251512291167</v>
      </c>
    </row>
    <row r="19" spans="1:5" x14ac:dyDescent="0.3">
      <c r="A19" s="2">
        <v>17</v>
      </c>
      <c r="B19" s="3">
        <v>993237.84515791491</v>
      </c>
      <c r="C19" s="4">
        <f t="shared" si="0"/>
        <v>5.9776602801950567E-4</v>
      </c>
      <c r="D19" s="5">
        <f t="shared" si="1"/>
        <v>593.72384157869965</v>
      </c>
      <c r="E19">
        <f t="shared" si="2"/>
        <v>65.155820249175804</v>
      </c>
    </row>
    <row r="20" spans="1:5" x14ac:dyDescent="0.3">
      <c r="A20" s="2">
        <v>18</v>
      </c>
      <c r="B20" s="3">
        <v>992644.12131633621</v>
      </c>
      <c r="C20" s="4">
        <f t="shared" si="0"/>
        <v>7.0883395123438376E-4</v>
      </c>
      <c r="D20" s="5">
        <f t="shared" si="1"/>
        <v>703.61985468224157</v>
      </c>
      <c r="E20">
        <f t="shared" si="2"/>
        <v>64.19449241894381</v>
      </c>
    </row>
    <row r="21" spans="1:5" x14ac:dyDescent="0.3">
      <c r="A21" s="2">
        <v>19</v>
      </c>
      <c r="B21" s="3">
        <v>991940.50146165397</v>
      </c>
      <c r="C21" s="4">
        <f t="shared" si="0"/>
        <v>7.893186369305027E-4</v>
      </c>
      <c r="D21" s="5">
        <f t="shared" si="1"/>
        <v>782.95712452987209</v>
      </c>
      <c r="E21">
        <f t="shared" si="2"/>
        <v>63.239673263393492</v>
      </c>
    </row>
    <row r="22" spans="1:5" x14ac:dyDescent="0.3">
      <c r="A22" s="2">
        <v>20</v>
      </c>
      <c r="B22" s="3">
        <v>991157.5443371241</v>
      </c>
      <c r="C22" s="4">
        <f t="shared" si="0"/>
        <v>8.3637012255306667E-4</v>
      </c>
      <c r="D22" s="5">
        <f t="shared" si="1"/>
        <v>828.97455682663713</v>
      </c>
      <c r="E22">
        <f t="shared" si="2"/>
        <v>62.289233975969317</v>
      </c>
    </row>
    <row r="23" spans="1:5" x14ac:dyDescent="0.3">
      <c r="A23" s="2">
        <v>21</v>
      </c>
      <c r="B23" s="3">
        <v>990328.56978029746</v>
      </c>
      <c r="C23" s="4">
        <f t="shared" si="0"/>
        <v>8.6647735550786018E-4</v>
      </c>
      <c r="D23" s="5">
        <f t="shared" si="1"/>
        <v>858.09728022711352</v>
      </c>
      <c r="E23">
        <f t="shared" si="2"/>
        <v>61.340955903837404</v>
      </c>
    </row>
    <row r="24" spans="1:5" x14ac:dyDescent="0.3">
      <c r="A24" s="2">
        <v>22</v>
      </c>
      <c r="B24" s="3">
        <v>989470.47250007035</v>
      </c>
      <c r="C24" s="4">
        <f t="shared" si="0"/>
        <v>8.8622751127227415E-4</v>
      </c>
      <c r="D24" s="5">
        <f t="shared" si="1"/>
        <v>876.89595432113856</v>
      </c>
      <c r="E24">
        <f t="shared" si="2"/>
        <v>60.393718932384978</v>
      </c>
    </row>
    <row r="25" spans="1:5" x14ac:dyDescent="0.3">
      <c r="A25" s="2">
        <v>23</v>
      </c>
      <c r="B25" s="3">
        <v>988593.57654574921</v>
      </c>
      <c r="C25" s="4">
        <f t="shared" si="0"/>
        <v>9.0252101211202144E-4</v>
      </c>
      <c r="D25" s="5">
        <f t="shared" si="1"/>
        <v>892.22647527151275</v>
      </c>
      <c r="E25">
        <f t="shared" si="2"/>
        <v>59.446845476059856</v>
      </c>
    </row>
    <row r="26" spans="1:5" x14ac:dyDescent="0.3">
      <c r="A26" s="2">
        <v>24</v>
      </c>
      <c r="B26" s="3">
        <v>987701.3500704777</v>
      </c>
      <c r="C26" s="4">
        <f t="shared" si="0"/>
        <v>9.2226611148121893E-4</v>
      </c>
      <c r="D26" s="5">
        <f t="shared" si="1"/>
        <v>910.92348343424965</v>
      </c>
      <c r="E26">
        <f t="shared" si="2"/>
        <v>58.500094300882999</v>
      </c>
    </row>
    <row r="27" spans="1:5" x14ac:dyDescent="0.3">
      <c r="A27" s="2">
        <v>25</v>
      </c>
      <c r="B27" s="3">
        <v>986790.42658704345</v>
      </c>
      <c r="C27" s="4">
        <f t="shared" si="0"/>
        <v>9.4201190623258342E-4</v>
      </c>
      <c r="D27" s="5">
        <f t="shared" si="1"/>
        <v>929.56833080132492</v>
      </c>
      <c r="E27">
        <f t="shared" si="2"/>
        <v>57.55363520127743</v>
      </c>
    </row>
    <row r="28" spans="1:5" x14ac:dyDescent="0.3">
      <c r="A28" s="2">
        <v>26</v>
      </c>
      <c r="B28" s="3">
        <v>985860.85825624212</v>
      </c>
      <c r="C28" s="4">
        <f t="shared" si="0"/>
        <v>9.6868290735254358E-4</v>
      </c>
      <c r="D28" s="5">
        <f t="shared" si="1"/>
        <v>954.98656242073048</v>
      </c>
      <c r="E28">
        <f t="shared" si="2"/>
        <v>56.607431081290358</v>
      </c>
    </row>
    <row r="29" spans="1:5" x14ac:dyDescent="0.3">
      <c r="A29" s="2">
        <v>27</v>
      </c>
      <c r="B29" s="3">
        <v>984905.87169382139</v>
      </c>
      <c r="C29" s="4">
        <f t="shared" si="0"/>
        <v>9.9534487186968669E-4</v>
      </c>
      <c r="D29" s="5">
        <f t="shared" si="1"/>
        <v>980.32100866478868</v>
      </c>
      <c r="E29">
        <f t="shared" si="2"/>
        <v>55.661834090018928</v>
      </c>
    </row>
    <row r="30" spans="1:5" x14ac:dyDescent="0.3">
      <c r="A30" s="2">
        <v>28</v>
      </c>
      <c r="B30" s="3">
        <v>983925.5506851566</v>
      </c>
      <c r="C30" s="4">
        <f t="shared" si="0"/>
        <v>1.0219987869034739E-3</v>
      </c>
      <c r="D30" s="5">
        <f t="shared" si="1"/>
        <v>1005.5707192035625</v>
      </c>
      <c r="E30">
        <f t="shared" si="2"/>
        <v>54.71679384261126</v>
      </c>
    </row>
    <row r="31" spans="1:5" x14ac:dyDescent="0.3">
      <c r="A31" s="2">
        <v>29</v>
      </c>
      <c r="B31" s="3">
        <v>982919.97996595304</v>
      </c>
      <c r="C31" s="4">
        <f t="shared" si="0"/>
        <v>1.0506117096279457E-3</v>
      </c>
      <c r="D31" s="5">
        <f t="shared" si="1"/>
        <v>1032.6672405794961</v>
      </c>
      <c r="E31">
        <f t="shared" si="2"/>
        <v>53.772260026520868</v>
      </c>
    </row>
    <row r="32" spans="1:5" x14ac:dyDescent="0.3">
      <c r="A32" s="2">
        <v>30</v>
      </c>
      <c r="B32" s="3">
        <v>981887.31272537354</v>
      </c>
      <c r="C32" s="4">
        <f t="shared" si="0"/>
        <v>1.0753557642018217E-3</v>
      </c>
      <c r="D32" s="5">
        <f t="shared" si="1"/>
        <v>1055.878181535867</v>
      </c>
      <c r="E32">
        <f t="shared" si="2"/>
        <v>52.828287349664834</v>
      </c>
    </row>
    <row r="33" spans="1:5" x14ac:dyDescent="0.3">
      <c r="A33" s="2">
        <v>31</v>
      </c>
      <c r="B33" s="3">
        <v>980831.43454383768</v>
      </c>
      <c r="C33" s="4">
        <f t="shared" si="0"/>
        <v>1.0988284905239865E-3</v>
      </c>
      <c r="D33" s="5">
        <f t="shared" si="1"/>
        <v>1077.7655246782815</v>
      </c>
      <c r="E33">
        <f t="shared" si="2"/>
        <v>51.884619452148215</v>
      </c>
    </row>
    <row r="34" spans="1:5" x14ac:dyDescent="0.3">
      <c r="A34" s="2">
        <v>32</v>
      </c>
      <c r="B34" s="3">
        <v>979753.6690191594</v>
      </c>
      <c r="C34" s="4">
        <f t="shared" si="0"/>
        <v>1.1371106738168064E-3</v>
      </c>
      <c r="D34" s="5">
        <f t="shared" si="1"/>
        <v>1114.0883547528647</v>
      </c>
      <c r="E34">
        <f t="shared" si="2"/>
        <v>50.941144447252022</v>
      </c>
    </row>
    <row r="35" spans="1:5" x14ac:dyDescent="0.3">
      <c r="A35" s="2">
        <v>33</v>
      </c>
      <c r="B35" s="3">
        <v>978639.58066440653</v>
      </c>
      <c r="C35" s="4">
        <f t="shared" si="0"/>
        <v>1.1899038535230421E-3</v>
      </c>
      <c r="D35" s="5">
        <f t="shared" si="1"/>
        <v>1164.4870082427515</v>
      </c>
      <c r="E35">
        <f t="shared" si="2"/>
        <v>49.99856690669408</v>
      </c>
    </row>
    <row r="36" spans="1:5" x14ac:dyDescent="0.3">
      <c r="A36" s="2">
        <v>34</v>
      </c>
      <c r="B36" s="3">
        <v>977475.09365616378</v>
      </c>
      <c r="C36" s="4">
        <f t="shared" si="0"/>
        <v>1.2640567856848711E-3</v>
      </c>
      <c r="D36" s="5">
        <f t="shared" si="1"/>
        <v>1235.5840249740286</v>
      </c>
      <c r="E36">
        <f t="shared" si="2"/>
        <v>49.057535609286674</v>
      </c>
    </row>
    <row r="37" spans="1:5" x14ac:dyDescent="0.3">
      <c r="A37" s="2">
        <v>35</v>
      </c>
      <c r="B37" s="3">
        <v>976239.50963118975</v>
      </c>
      <c r="C37" s="4">
        <f t="shared" si="0"/>
        <v>1.3374102013081785E-3</v>
      </c>
      <c r="D37" s="5">
        <f t="shared" si="1"/>
        <v>1305.6326791008469</v>
      </c>
      <c r="E37">
        <f t="shared" si="2"/>
        <v>48.118992777019635</v>
      </c>
    </row>
    <row r="38" spans="1:5" x14ac:dyDescent="0.3">
      <c r="A38" s="2">
        <v>36</v>
      </c>
      <c r="B38" s="3">
        <v>974933.8769520889</v>
      </c>
      <c r="C38" s="4">
        <f t="shared" si="0"/>
        <v>1.424158968012378E-3</v>
      </c>
      <c r="D38" s="5">
        <f t="shared" si="1"/>
        <v>1388.4608240803936</v>
      </c>
      <c r="E38">
        <f t="shared" si="2"/>
        <v>47.182764192276956</v>
      </c>
    </row>
    <row r="39" spans="1:5" x14ac:dyDescent="0.3">
      <c r="A39" s="2">
        <v>37</v>
      </c>
      <c r="B39" s="3">
        <v>973545.41612800851</v>
      </c>
      <c r="C39" s="4">
        <f t="shared" si="0"/>
        <v>1.5169205372711977E-3</v>
      </c>
      <c r="D39" s="5">
        <f t="shared" si="1"/>
        <v>1476.7910356908105</v>
      </c>
      <c r="E39">
        <f t="shared" si="2"/>
        <v>46.249342687914634</v>
      </c>
    </row>
    <row r="40" spans="1:5" x14ac:dyDescent="0.3">
      <c r="A40" s="2">
        <v>38</v>
      </c>
      <c r="B40" s="3">
        <v>972068.6250923177</v>
      </c>
      <c r="C40" s="4">
        <f t="shared" si="0"/>
        <v>1.622395415119493E-3</v>
      </c>
      <c r="D40" s="5">
        <f t="shared" si="1"/>
        <v>1577.0796805312857</v>
      </c>
      <c r="E40">
        <f t="shared" si="2"/>
        <v>45.318846236765253</v>
      </c>
    </row>
    <row r="41" spans="1:5" x14ac:dyDescent="0.3">
      <c r="A41" s="2">
        <v>39</v>
      </c>
      <c r="B41" s="3">
        <v>970491.54541178641</v>
      </c>
      <c r="C41" s="4">
        <f t="shared" si="0"/>
        <v>1.7468957940013127E-3</v>
      </c>
      <c r="D41" s="5">
        <f t="shared" si="1"/>
        <v>1695.3475987936836</v>
      </c>
      <c r="E41">
        <f t="shared" si="2"/>
        <v>44.391678289799636</v>
      </c>
    </row>
    <row r="42" spans="1:5" x14ac:dyDescent="0.3">
      <c r="A42" s="2">
        <v>40</v>
      </c>
      <c r="B42" s="3">
        <v>968796.19781299273</v>
      </c>
      <c r="C42" s="4">
        <f t="shared" si="0"/>
        <v>1.8897222882973525E-3</v>
      </c>
      <c r="D42" s="5">
        <f t="shared" si="1"/>
        <v>1830.7557678249432</v>
      </c>
      <c r="E42">
        <f t="shared" si="2"/>
        <v>43.468486654204469</v>
      </c>
    </row>
    <row r="43" spans="1:5" x14ac:dyDescent="0.3">
      <c r="A43" s="2">
        <v>41</v>
      </c>
      <c r="B43" s="3">
        <v>966965.44204516779</v>
      </c>
      <c r="C43" s="4">
        <f t="shared" si="0"/>
        <v>2.0631617099706907E-3</v>
      </c>
      <c r="D43" s="5">
        <f t="shared" si="1"/>
        <v>1995.0060748924734</v>
      </c>
      <c r="E43">
        <f t="shared" si="2"/>
        <v>42.549838894270586</v>
      </c>
    </row>
    <row r="44" spans="1:5" x14ac:dyDescent="0.3">
      <c r="A44" s="2">
        <v>42</v>
      </c>
      <c r="B44" s="3">
        <v>964970.43597027531</v>
      </c>
      <c r="C44" s="4">
        <f t="shared" si="0"/>
        <v>2.240565139009E-3</v>
      </c>
      <c r="D44" s="5">
        <f t="shared" si="1"/>
        <v>2162.079119009315</v>
      </c>
      <c r="E44">
        <f t="shared" si="2"/>
        <v>41.636773872706449</v>
      </c>
    </row>
    <row r="45" spans="1:5" x14ac:dyDescent="0.3">
      <c r="A45" s="2">
        <v>43</v>
      </c>
      <c r="B45" s="3">
        <v>962808.356851266</v>
      </c>
      <c r="C45" s="4">
        <f t="shared" si="0"/>
        <v>2.434601506645733E-3</v>
      </c>
      <c r="D45" s="5">
        <f t="shared" si="1"/>
        <v>2344.0546762011945</v>
      </c>
      <c r="E45">
        <f t="shared" si="2"/>
        <v>40.729150469960395</v>
      </c>
    </row>
    <row r="46" spans="1:5" x14ac:dyDescent="0.3">
      <c r="A46" s="2">
        <v>44</v>
      </c>
      <c r="B46" s="3">
        <v>960464.3021750648</v>
      </c>
      <c r="C46" s="4">
        <f t="shared" si="0"/>
        <v>2.6387728570163188E-3</v>
      </c>
      <c r="D46" s="5">
        <f t="shared" si="1"/>
        <v>2534.4471307126805</v>
      </c>
      <c r="E46">
        <f t="shared" si="2"/>
        <v>39.827331451872119</v>
      </c>
    </row>
    <row r="47" spans="1:5" x14ac:dyDescent="0.3">
      <c r="A47" s="2">
        <v>45</v>
      </c>
      <c r="B47" s="3">
        <v>957929.85504435212</v>
      </c>
      <c r="C47" s="4">
        <f t="shared" si="0"/>
        <v>2.8530895585192726E-3</v>
      </c>
      <c r="D47" s="5">
        <f t="shared" si="1"/>
        <v>2733.0596672209213</v>
      </c>
      <c r="E47">
        <f t="shared" si="2"/>
        <v>38.931381912176626</v>
      </c>
    </row>
    <row r="48" spans="1:5" x14ac:dyDescent="0.3">
      <c r="A48" s="2">
        <v>46</v>
      </c>
      <c r="B48" s="3">
        <v>955196.7953771312</v>
      </c>
      <c r="C48" s="4">
        <f t="shared" si="0"/>
        <v>3.0657520479171179E-3</v>
      </c>
      <c r="D48" s="5">
        <f t="shared" si="1"/>
        <v>2928.3965315913083</v>
      </c>
      <c r="E48">
        <f t="shared" si="2"/>
        <v>38.041343817794484</v>
      </c>
    </row>
    <row r="49" spans="1:5" x14ac:dyDescent="0.3">
      <c r="A49" s="2">
        <v>47</v>
      </c>
      <c r="B49" s="3">
        <v>952268.39884553989</v>
      </c>
      <c r="C49" s="4">
        <f t="shared" si="0"/>
        <v>3.2714460854828846E-3</v>
      </c>
      <c r="D49" s="5">
        <f t="shared" si="1"/>
        <v>3115.2947257322958</v>
      </c>
      <c r="E49">
        <f t="shared" si="2"/>
        <v>37.156790199466485</v>
      </c>
    </row>
    <row r="50" spans="1:5" x14ac:dyDescent="0.3">
      <c r="A50" s="2">
        <v>48</v>
      </c>
      <c r="B50" s="3">
        <v>949153.1041198076</v>
      </c>
      <c r="C50" s="4">
        <f t="shared" si="0"/>
        <v>3.4708226163531488E-3</v>
      </c>
      <c r="D50" s="5">
        <f t="shared" si="1"/>
        <v>3294.3420601608232</v>
      </c>
      <c r="E50">
        <f t="shared" si="2"/>
        <v>36.277104514064412</v>
      </c>
    </row>
    <row r="51" spans="1:5" x14ac:dyDescent="0.3">
      <c r="A51" s="2">
        <v>49</v>
      </c>
      <c r="B51" s="3">
        <v>945858.76205964678</v>
      </c>
      <c r="C51" s="4">
        <f t="shared" si="0"/>
        <v>3.6701805603749668E-3</v>
      </c>
      <c r="D51" s="5">
        <f t="shared" si="1"/>
        <v>3471.4724413716467</v>
      </c>
      <c r="E51">
        <f t="shared" si="2"/>
        <v>35.401712991481062</v>
      </c>
    </row>
    <row r="52" spans="1:5" x14ac:dyDescent="0.3">
      <c r="A52" s="2">
        <v>50</v>
      </c>
      <c r="B52" s="3">
        <v>942387.28961827513</v>
      </c>
      <c r="C52" s="4">
        <f t="shared" si="0"/>
        <v>3.8698850267091553E-3</v>
      </c>
      <c r="D52" s="5">
        <f t="shared" si="1"/>
        <v>3646.9304614547873</v>
      </c>
      <c r="E52">
        <f t="shared" si="2"/>
        <v>34.530280445797708</v>
      </c>
    </row>
    <row r="53" spans="1:5" x14ac:dyDescent="0.3">
      <c r="A53" s="2">
        <v>51</v>
      </c>
      <c r="B53" s="3">
        <v>938740.35915682034</v>
      </c>
      <c r="C53" s="4">
        <f t="shared" si="0"/>
        <v>4.0872726479189193E-3</v>
      </c>
      <c r="D53" s="5">
        <f t="shared" si="1"/>
        <v>3836.8877934792545</v>
      </c>
      <c r="E53">
        <f t="shared" si="2"/>
        <v>33.662485336275736</v>
      </c>
    </row>
    <row r="54" spans="1:5" x14ac:dyDescent="0.3">
      <c r="A54" s="2">
        <v>52</v>
      </c>
      <c r="B54" s="3">
        <v>934903.47136334109</v>
      </c>
      <c r="C54" s="4">
        <f t="shared" si="0"/>
        <v>4.3168193371247521E-3</v>
      </c>
      <c r="D54" s="5">
        <f t="shared" si="1"/>
        <v>4035.809383526328</v>
      </c>
      <c r="E54">
        <f t="shared" si="2"/>
        <v>32.798585734964639</v>
      </c>
    </row>
    <row r="55" spans="1:5" x14ac:dyDescent="0.3">
      <c r="A55" s="2">
        <v>53</v>
      </c>
      <c r="B55" s="3">
        <v>930867.66197981476</v>
      </c>
      <c r="C55" s="4">
        <f t="shared" si="0"/>
        <v>4.5587816794326339E-3</v>
      </c>
      <c r="D55" s="5">
        <f t="shared" si="1"/>
        <v>4243.6224434098694</v>
      </c>
      <c r="E55">
        <f t="shared" si="2"/>
        <v>31.938617385765099</v>
      </c>
    </row>
    <row r="56" spans="1:5" x14ac:dyDescent="0.3">
      <c r="A56" s="2">
        <v>54</v>
      </c>
      <c r="B56" s="3">
        <v>926624.03953640489</v>
      </c>
      <c r="C56" s="4">
        <f t="shared" si="0"/>
        <v>4.8190196905338809E-3</v>
      </c>
      <c r="D56" s="5">
        <f t="shared" si="1"/>
        <v>4465.4194922479801</v>
      </c>
      <c r="E56">
        <f t="shared" si="2"/>
        <v>31.082595543718735</v>
      </c>
    </row>
    <row r="57" spans="1:5" x14ac:dyDescent="0.3">
      <c r="A57" s="2">
        <v>55</v>
      </c>
      <c r="B57" s="3">
        <v>922158.62004415691</v>
      </c>
      <c r="C57" s="4">
        <f t="shared" si="0"/>
        <v>5.0868543403625004E-3</v>
      </c>
      <c r="D57" s="5">
        <f t="shared" si="1"/>
        <v>4690.8865788743133</v>
      </c>
      <c r="E57">
        <f t="shared" si="2"/>
        <v>30.230687331070804</v>
      </c>
    </row>
    <row r="58" spans="1:5" x14ac:dyDescent="0.3">
      <c r="A58" s="2">
        <v>56</v>
      </c>
      <c r="B58" s="3">
        <v>917467.7334652826</v>
      </c>
      <c r="C58" s="4">
        <f t="shared" si="0"/>
        <v>5.3589535470334E-3</v>
      </c>
      <c r="D58" s="5">
        <f t="shared" si="1"/>
        <v>4916.6669645424699</v>
      </c>
      <c r="E58">
        <f t="shared" si="2"/>
        <v>29.38269625421329</v>
      </c>
    </row>
    <row r="59" spans="1:5" x14ac:dyDescent="0.3">
      <c r="A59" s="2">
        <v>57</v>
      </c>
      <c r="B59" s="3">
        <v>912551.06650074013</v>
      </c>
      <c r="C59" s="4">
        <f t="shared" si="0"/>
        <v>5.7220020285938282E-3</v>
      </c>
      <c r="D59" s="5">
        <f t="shared" si="1"/>
        <v>5221.6190537126968</v>
      </c>
      <c r="E59">
        <f t="shared" si="2"/>
        <v>28.538311215099302</v>
      </c>
    </row>
    <row r="60" spans="1:5" x14ac:dyDescent="0.3">
      <c r="A60" s="2">
        <v>58</v>
      </c>
      <c r="B60" s="3">
        <v>907329.44744702743</v>
      </c>
      <c r="C60" s="4">
        <f t="shared" si="0"/>
        <v>6.1378639052499474E-3</v>
      </c>
      <c r="D60" s="5">
        <f t="shared" si="1"/>
        <v>5569.0646656554891</v>
      </c>
      <c r="E60">
        <f t="shared" si="2"/>
        <v>27.699669782802172</v>
      </c>
    </row>
    <row r="61" spans="1:5" x14ac:dyDescent="0.3">
      <c r="A61" s="2">
        <v>59</v>
      </c>
      <c r="B61" s="3">
        <v>901760.38278137194</v>
      </c>
      <c r="C61" s="4">
        <f t="shared" si="0"/>
        <v>6.6574979716067777E-3</v>
      </c>
      <c r="D61" s="5">
        <f t="shared" si="1"/>
        <v>6003.4679192423355</v>
      </c>
      <c r="E61">
        <f t="shared" si="2"/>
        <v>26.867648685842571</v>
      </c>
    </row>
    <row r="62" spans="1:5" x14ac:dyDescent="0.3">
      <c r="A62" s="2">
        <v>60</v>
      </c>
      <c r="B62" s="3">
        <v>895756.9148621296</v>
      </c>
      <c r="C62" s="4">
        <f t="shared" si="0"/>
        <v>7.1953924131029044E-3</v>
      </c>
      <c r="D62" s="5">
        <f t="shared" si="1"/>
        <v>6445.322509183432</v>
      </c>
      <c r="E62">
        <f t="shared" si="2"/>
        <v>26.044367760364782</v>
      </c>
    </row>
    <row r="63" spans="1:5" x14ac:dyDescent="0.3">
      <c r="A63" s="2">
        <v>61</v>
      </c>
      <c r="B63" s="3">
        <v>889311.59235294617</v>
      </c>
      <c r="C63" s="4">
        <f t="shared" si="0"/>
        <v>7.8381711096011109E-3</v>
      </c>
      <c r="D63" s="5">
        <f t="shared" si="1"/>
        <v>6970.5764306142228</v>
      </c>
      <c r="E63">
        <f t="shared" si="2"/>
        <v>25.229501621122321</v>
      </c>
    </row>
    <row r="64" spans="1:5" x14ac:dyDescent="0.3">
      <c r="A64" s="2">
        <v>62</v>
      </c>
      <c r="B64" s="3">
        <v>882341.01592233195</v>
      </c>
      <c r="C64" s="4">
        <f t="shared" si="0"/>
        <v>8.5066390960299911E-3</v>
      </c>
      <c r="D64" s="5">
        <f t="shared" si="1"/>
        <v>7505.75658207573</v>
      </c>
      <c r="E64">
        <f t="shared" si="2"/>
        <v>24.424866993501436</v>
      </c>
    </row>
    <row r="65" spans="1:5" x14ac:dyDescent="0.3">
      <c r="A65" s="2">
        <v>63</v>
      </c>
      <c r="B65" s="3">
        <v>874835.25934025622</v>
      </c>
      <c r="C65" s="4">
        <f t="shared" si="0"/>
        <v>9.2018249076221258E-3</v>
      </c>
      <c r="D65" s="5">
        <f t="shared" si="1"/>
        <v>8050.0808794632321</v>
      </c>
      <c r="E65">
        <f t="shared" si="2"/>
        <v>23.630133329070926</v>
      </c>
    </row>
    <row r="66" spans="1:5" x14ac:dyDescent="0.3">
      <c r="A66" s="2">
        <v>64</v>
      </c>
      <c r="B66" s="3">
        <v>866785.17846079299</v>
      </c>
      <c r="C66" s="4">
        <f t="shared" si="0"/>
        <v>1.001400150666382E-2</v>
      </c>
      <c r="D66" s="5">
        <f t="shared" si="1"/>
        <v>8679.9880830602488</v>
      </c>
      <c r="E66">
        <f t="shared" si="2"/>
        <v>22.844949466539315</v>
      </c>
    </row>
    <row r="67" spans="1:5" x14ac:dyDescent="0.3">
      <c r="A67" s="2">
        <v>65</v>
      </c>
      <c r="B67" s="3">
        <v>858105.19037773274</v>
      </c>
      <c r="C67" s="4">
        <f t="shared" ref="C67:C107" si="3">D67/B67</f>
        <v>1.085592308236856E-2</v>
      </c>
      <c r="D67" s="5">
        <f t="shared" ref="D67:D112" si="4">B67-B68</f>
        <v>9315.5239433218958</v>
      </c>
      <c r="E67">
        <f t="shared" ref="E67:E107" si="5">0.5+SUM(B68:B172)/B67</f>
        <v>22.070975246666301</v>
      </c>
    </row>
    <row r="68" spans="1:5" x14ac:dyDescent="0.3">
      <c r="A68" s="2">
        <v>66</v>
      </c>
      <c r="B68" s="3">
        <v>848789.66643441084</v>
      </c>
      <c r="C68" s="4">
        <f t="shared" si="3"/>
        <v>1.1739860682493131E-2</v>
      </c>
      <c r="D68" s="5">
        <f t="shared" si="4"/>
        <v>9964.6724326797994</v>
      </c>
      <c r="E68">
        <f t="shared" si="5"/>
        <v>21.307718157587036</v>
      </c>
    </row>
    <row r="69" spans="1:5" x14ac:dyDescent="0.3">
      <c r="A69" s="2">
        <v>67</v>
      </c>
      <c r="B69" s="3">
        <v>838824.99400173104</v>
      </c>
      <c r="C69" s="4">
        <f t="shared" si="3"/>
        <v>1.2590312114790244E-2</v>
      </c>
      <c r="D69" s="5">
        <f t="shared" si="4"/>
        <v>10561.068484168849</v>
      </c>
      <c r="E69">
        <f t="shared" si="5"/>
        <v>20.554899747304255</v>
      </c>
    </row>
    <row r="70" spans="1:5" x14ac:dyDescent="0.3">
      <c r="A70" s="2">
        <v>68</v>
      </c>
      <c r="B70" s="3">
        <v>828263.92551756219</v>
      </c>
      <c r="C70" s="4">
        <f t="shared" si="3"/>
        <v>1.3507500058547233E-2</v>
      </c>
      <c r="D70" s="5">
        <f t="shared" si="4"/>
        <v>11187.775022421032</v>
      </c>
      <c r="E70">
        <f t="shared" si="5"/>
        <v>19.810616751448883</v>
      </c>
    </row>
    <row r="71" spans="1:5" x14ac:dyDescent="0.3">
      <c r="A71" s="2">
        <v>69</v>
      </c>
      <c r="B71" s="3">
        <v>817076.15049514116</v>
      </c>
      <c r="C71" s="4">
        <f t="shared" si="3"/>
        <v>1.4492211113606072E-2</v>
      </c>
      <c r="D71" s="5">
        <f t="shared" si="4"/>
        <v>11841.240068868152</v>
      </c>
      <c r="E71">
        <f t="shared" si="5"/>
        <v>19.075026421989975</v>
      </c>
    </row>
    <row r="72" spans="1:5" x14ac:dyDescent="0.3">
      <c r="A72" s="2">
        <v>70</v>
      </c>
      <c r="B72" s="3">
        <v>805234.91042627301</v>
      </c>
      <c r="C72" s="4">
        <f t="shared" si="3"/>
        <v>1.5559495425388653E-2</v>
      </c>
      <c r="D72" s="5">
        <f t="shared" si="4"/>
        <v>12529.048905140837</v>
      </c>
      <c r="E72">
        <f t="shared" si="5"/>
        <v>18.348178199564938</v>
      </c>
    </row>
    <row r="73" spans="1:5" x14ac:dyDescent="0.3">
      <c r="A73" s="2">
        <v>71</v>
      </c>
      <c r="B73" s="3">
        <v>792705.86152113217</v>
      </c>
      <c r="C73" s="4">
        <f t="shared" si="3"/>
        <v>1.6713242954545415E-2</v>
      </c>
      <c r="D73" s="5">
        <f t="shared" si="4"/>
        <v>13248.685655094916</v>
      </c>
      <c r="E73">
        <f t="shared" si="5"/>
        <v>17.63027614835632</v>
      </c>
    </row>
    <row r="74" spans="1:5" x14ac:dyDescent="0.3">
      <c r="A74" s="2">
        <v>72</v>
      </c>
      <c r="B74" s="3">
        <v>779457.17586603726</v>
      </c>
      <c r="C74" s="4">
        <f t="shared" si="3"/>
        <v>1.7938789046971812E-2</v>
      </c>
      <c r="D74" s="5">
        <f t="shared" si="4"/>
        <v>13982.517849009251</v>
      </c>
      <c r="E74">
        <f t="shared" si="5"/>
        <v>16.921444991112022</v>
      </c>
    </row>
    <row r="75" spans="1:5" x14ac:dyDescent="0.3">
      <c r="A75" s="2">
        <v>73</v>
      </c>
      <c r="B75" s="3">
        <v>765474.65801702801</v>
      </c>
      <c r="C75" s="4">
        <f t="shared" si="3"/>
        <v>1.9248844297711801E-2</v>
      </c>
      <c r="D75" s="5">
        <f t="shared" si="4"/>
        <v>14734.50250601396</v>
      </c>
      <c r="E75">
        <f t="shared" si="5"/>
        <v>16.221406779905347</v>
      </c>
    </row>
    <row r="76" spans="1:5" x14ac:dyDescent="0.3">
      <c r="A76" s="2">
        <v>74</v>
      </c>
      <c r="B76" s="3">
        <v>750740.15551101405</v>
      </c>
      <c r="C76" s="4">
        <f t="shared" si="3"/>
        <v>2.0658541715234801E-2</v>
      </c>
      <c r="D76" s="5">
        <f t="shared" si="4"/>
        <v>15509.196819926146</v>
      </c>
      <c r="E76">
        <f t="shared" si="5"/>
        <v>15.529965081863903</v>
      </c>
    </row>
    <row r="77" spans="1:5" x14ac:dyDescent="0.3">
      <c r="A77" s="2">
        <v>75</v>
      </c>
      <c r="B77" s="3">
        <v>735230.9586910879</v>
      </c>
      <c r="C77" s="4">
        <f t="shared" si="3"/>
        <v>2.2200499944714337E-2</v>
      </c>
      <c r="D77" s="5">
        <f t="shared" si="4"/>
        <v>16322.494857773767</v>
      </c>
      <c r="E77">
        <f t="shared" si="5"/>
        <v>14.847011968826104</v>
      </c>
    </row>
    <row r="78" spans="1:5" x14ac:dyDescent="0.3">
      <c r="A78" s="2">
        <v>76</v>
      </c>
      <c r="B78" s="3">
        <v>718908.46383331413</v>
      </c>
      <c r="C78" s="4">
        <f t="shared" si="3"/>
        <v>2.3898935149077035E-2</v>
      </c>
      <c r="D78" s="5">
        <f t="shared" si="4"/>
        <v>17181.146755274967</v>
      </c>
      <c r="E78">
        <f t="shared" si="5"/>
        <v>14.172754453254383</v>
      </c>
    </row>
    <row r="79" spans="1:5" x14ac:dyDescent="0.3">
      <c r="A79" s="2">
        <v>77</v>
      </c>
      <c r="B79" s="3">
        <v>701727.31707803917</v>
      </c>
      <c r="C79" s="4">
        <f t="shared" si="3"/>
        <v>2.5753876725905823E-2</v>
      </c>
      <c r="D79" s="5">
        <f t="shared" si="4"/>
        <v>18072.198819228448</v>
      </c>
      <c r="E79">
        <f t="shared" si="5"/>
        <v>13.507519247346158</v>
      </c>
    </row>
    <row r="80" spans="1:5" x14ac:dyDescent="0.3">
      <c r="A80" s="2">
        <v>78</v>
      </c>
      <c r="B80" s="3">
        <v>683655.11825881072</v>
      </c>
      <c r="C80" s="4">
        <f t="shared" si="3"/>
        <v>2.7814909216780044E-2</v>
      </c>
      <c r="D80" s="5">
        <f t="shared" si="4"/>
        <v>19015.805049955845</v>
      </c>
      <c r="E80">
        <f t="shared" si="5"/>
        <v>12.851368752315398</v>
      </c>
    </row>
    <row r="81" spans="1:5" x14ac:dyDescent="0.3">
      <c r="A81" s="2">
        <v>79</v>
      </c>
      <c r="B81" s="3">
        <v>664639.31320885487</v>
      </c>
      <c r="C81" s="4">
        <f t="shared" si="3"/>
        <v>3.0177366048401186E-2</v>
      </c>
      <c r="D81" s="5">
        <f t="shared" si="4"/>
        <v>20057.063844861579</v>
      </c>
      <c r="E81">
        <f t="shared" si="5"/>
        <v>12.204750226487</v>
      </c>
    </row>
    <row r="82" spans="1:5" x14ac:dyDescent="0.3">
      <c r="A82" s="2">
        <v>80</v>
      </c>
      <c r="B82" s="3">
        <v>644582.24936399329</v>
      </c>
      <c r="C82" s="4">
        <f t="shared" si="3"/>
        <v>3.2912223188181038E-2</v>
      </c>
      <c r="D82" s="5">
        <f t="shared" si="4"/>
        <v>21214.634854207514</v>
      </c>
      <c r="E82">
        <f t="shared" si="5"/>
        <v>11.568959639346952</v>
      </c>
    </row>
    <row r="83" spans="1:5" x14ac:dyDescent="0.3">
      <c r="A83" s="2">
        <v>81</v>
      </c>
      <c r="B83" s="3">
        <v>623367.61450978578</v>
      </c>
      <c r="C83" s="4">
        <f t="shared" si="3"/>
        <v>3.603505356206424E-2</v>
      </c>
      <c r="D83" s="5">
        <f t="shared" si="4"/>
        <v>22463.085377716343</v>
      </c>
      <c r="E83">
        <f t="shared" si="5"/>
        <v>10.945661815557004</v>
      </c>
    </row>
    <row r="84" spans="1:5" x14ac:dyDescent="0.3">
      <c r="A84" s="2">
        <v>82</v>
      </c>
      <c r="B84" s="3">
        <v>600904.52913206944</v>
      </c>
      <c r="C84" s="4">
        <f t="shared" si="3"/>
        <v>3.9495767139351587E-2</v>
      </c>
      <c r="D84" s="5">
        <f t="shared" si="4"/>
        <v>23733.185355581925</v>
      </c>
      <c r="E84">
        <f t="shared" si="5"/>
        <v>10.33614280182702</v>
      </c>
    </row>
    <row r="85" spans="1:5" x14ac:dyDescent="0.3">
      <c r="A85" s="2">
        <v>83</v>
      </c>
      <c r="B85" s="3">
        <v>577171.34377648751</v>
      </c>
      <c r="C85" s="4">
        <f t="shared" si="3"/>
        <v>4.3216075728988085E-2</v>
      </c>
      <c r="D85" s="5">
        <f t="shared" si="4"/>
        <v>24943.080501246499</v>
      </c>
      <c r="E85">
        <f t="shared" si="5"/>
        <v>9.7406032845188548</v>
      </c>
    </row>
    <row r="86" spans="1:5" x14ac:dyDescent="0.3">
      <c r="A86" s="2">
        <v>84</v>
      </c>
      <c r="B86" s="3">
        <v>552228.26327524101</v>
      </c>
      <c r="C86" s="4">
        <f t="shared" si="3"/>
        <v>4.7129364668969873E-2</v>
      </c>
      <c r="D86" s="5">
        <f t="shared" si="4"/>
        <v>26026.167200410739</v>
      </c>
      <c r="E86">
        <f t="shared" si="5"/>
        <v>9.1579834277205379</v>
      </c>
    </row>
    <row r="87" spans="1:5" x14ac:dyDescent="0.3">
      <c r="A87" s="2">
        <v>85</v>
      </c>
      <c r="B87" s="3">
        <v>526202.09607483028</v>
      </c>
      <c r="C87" s="4">
        <f t="shared" si="3"/>
        <v>5.1298286017514856E-2</v>
      </c>
      <c r="D87" s="5">
        <f t="shared" si="4"/>
        <v>26993.265627462475</v>
      </c>
      <c r="E87">
        <f t="shared" si="5"/>
        <v>8.5862107684877156</v>
      </c>
    </row>
    <row r="88" spans="1:5" x14ac:dyDescent="0.3">
      <c r="A88" s="2">
        <v>86</v>
      </c>
      <c r="B88" s="3">
        <v>499208.8304473678</v>
      </c>
      <c r="C88" s="4">
        <f t="shared" si="3"/>
        <v>5.5776588237974142E-2</v>
      </c>
      <c r="D88" s="5">
        <f t="shared" si="4"/>
        <v>27844.165380623483</v>
      </c>
      <c r="E88">
        <f t="shared" si="5"/>
        <v>8.0234490981819846</v>
      </c>
    </row>
    <row r="89" spans="1:5" x14ac:dyDescent="0.3">
      <c r="A89" s="2">
        <v>87</v>
      </c>
      <c r="B89" s="3">
        <v>471364.66506674432</v>
      </c>
      <c r="C89" s="4">
        <f t="shared" si="3"/>
        <v>6.0550242195563028E-2</v>
      </c>
      <c r="D89" s="5">
        <f t="shared" si="4"/>
        <v>28541.244632221817</v>
      </c>
      <c r="E89">
        <f t="shared" si="5"/>
        <v>7.4678696847204762</v>
      </c>
    </row>
    <row r="90" spans="1:5" x14ac:dyDescent="0.3">
      <c r="A90" s="2">
        <v>88</v>
      </c>
      <c r="B90" s="3">
        <v>442823.4204345225</v>
      </c>
      <c r="C90" s="4">
        <f t="shared" si="3"/>
        <v>6.5612157575405977E-2</v>
      </c>
      <c r="D90" s="5">
        <f t="shared" si="4"/>
        <v>29054.600039630139</v>
      </c>
      <c r="E90">
        <f t="shared" si="5"/>
        <v>6.9169689510643968</v>
      </c>
    </row>
    <row r="91" spans="1:5" x14ac:dyDescent="0.3">
      <c r="A91" s="2">
        <v>89</v>
      </c>
      <c r="B91" s="3">
        <v>413768.82039489236</v>
      </c>
      <c r="C91" s="4">
        <f t="shared" si="3"/>
        <v>7.0903147300899486E-2</v>
      </c>
      <c r="D91" s="5">
        <f t="shared" si="4"/>
        <v>29337.511620978476</v>
      </c>
      <c r="E91">
        <f t="shared" si="5"/>
        <v>6.3675646874999359</v>
      </c>
    </row>
    <row r="92" spans="1:5" x14ac:dyDescent="0.3">
      <c r="A92" s="2">
        <v>90</v>
      </c>
      <c r="B92" s="3">
        <v>384431.30877391389</v>
      </c>
      <c r="C92" s="4">
        <f t="shared" si="3"/>
        <v>7.6409131631893432E-2</v>
      </c>
      <c r="D92" s="5">
        <f t="shared" si="4"/>
        <v>29374.062475527055</v>
      </c>
      <c r="E92">
        <f t="shared" si="5"/>
        <v>5.8153423353595413</v>
      </c>
    </row>
    <row r="93" spans="1:5" x14ac:dyDescent="0.3">
      <c r="A93" s="2">
        <v>91</v>
      </c>
      <c r="B93" s="3">
        <v>355057.24629838683</v>
      </c>
      <c r="C93" s="4">
        <f t="shared" si="3"/>
        <v>8.6697078425333057E-2</v>
      </c>
      <c r="D93" s="5">
        <f t="shared" si="4"/>
        <v>30782.425927814038</v>
      </c>
      <c r="E93">
        <f t="shared" si="5"/>
        <v>5.2550832488753629</v>
      </c>
    </row>
    <row r="94" spans="1:5" x14ac:dyDescent="0.3">
      <c r="A94" s="2">
        <v>92</v>
      </c>
      <c r="B94" s="3">
        <v>324274.82037057279</v>
      </c>
      <c r="C94" s="4">
        <f t="shared" si="3"/>
        <v>0.10408832837171331</v>
      </c>
      <c r="D94" s="5">
        <f t="shared" si="4"/>
        <v>33753.223985410528</v>
      </c>
      <c r="E94">
        <f t="shared" si="5"/>
        <v>4.7064688906030305</v>
      </c>
    </row>
    <row r="95" spans="1:5" x14ac:dyDescent="0.3">
      <c r="A95" s="2">
        <v>93</v>
      </c>
      <c r="B95" s="3">
        <v>290521.59638516227</v>
      </c>
      <c r="C95" s="4">
        <f t="shared" si="3"/>
        <v>0.12472320314466463</v>
      </c>
      <c r="D95" s="5">
        <f t="shared" si="4"/>
        <v>36234.78408385886</v>
      </c>
      <c r="E95">
        <f t="shared" si="5"/>
        <v>4.1951825987018641</v>
      </c>
    </row>
    <row r="96" spans="1:5" x14ac:dyDescent="0.3">
      <c r="A96" s="2">
        <v>94</v>
      </c>
      <c r="B96" s="3">
        <v>254286.81230130341</v>
      </c>
      <c r="C96" s="4">
        <f t="shared" si="3"/>
        <v>0.14909662972920795</v>
      </c>
      <c r="D96" s="5">
        <f t="shared" si="4"/>
        <v>37913.306698708038</v>
      </c>
      <c r="E96">
        <f t="shared" si="5"/>
        <v>3.721730328026279</v>
      </c>
    </row>
    <row r="97" spans="1:7" x14ac:dyDescent="0.3">
      <c r="A97" s="2">
        <v>95</v>
      </c>
      <c r="B97" s="3">
        <v>216373.50560259537</v>
      </c>
      <c r="C97" s="4">
        <f t="shared" si="3"/>
        <v>0.17772922387710574</v>
      </c>
      <c r="D97" s="5">
        <f t="shared" si="4"/>
        <v>38455.895218317863</v>
      </c>
      <c r="E97">
        <f t="shared" si="5"/>
        <v>3.2862469941810115</v>
      </c>
    </row>
    <row r="98" spans="1:7" x14ac:dyDescent="0.3">
      <c r="A98" s="2">
        <v>96</v>
      </c>
      <c r="B98" s="3">
        <v>177917.6103842775</v>
      </c>
      <c r="C98" s="4">
        <f t="shared" si="3"/>
        <v>0.21114350634715151</v>
      </c>
      <c r="D98" s="5">
        <f t="shared" si="4"/>
        <v>37566.148097442725</v>
      </c>
      <c r="E98">
        <f t="shared" si="5"/>
        <v>2.8884786801234754</v>
      </c>
    </row>
    <row r="99" spans="1:7" x14ac:dyDescent="0.3">
      <c r="A99" s="2">
        <v>97</v>
      </c>
      <c r="B99" s="3">
        <v>140351.46228683478</v>
      </c>
      <c r="C99" s="4">
        <f t="shared" si="3"/>
        <v>0.24982673604153399</v>
      </c>
      <c r="D99" s="5">
        <f t="shared" si="4"/>
        <v>35063.547721776384</v>
      </c>
      <c r="E99">
        <f t="shared" si="5"/>
        <v>2.5277733647896818</v>
      </c>
    </row>
    <row r="100" spans="1:7" x14ac:dyDescent="0.3">
      <c r="A100" s="2">
        <v>98</v>
      </c>
      <c r="B100" s="3">
        <v>105287.9145650584</v>
      </c>
      <c r="C100" s="4">
        <f t="shared" si="3"/>
        <v>0.29417694950183743</v>
      </c>
      <c r="D100" s="5">
        <f t="shared" si="4"/>
        <v>30973.277526158956</v>
      </c>
      <c r="E100">
        <f t="shared" si="5"/>
        <v>2.2030733594658622</v>
      </c>
      <c r="G100" s="8"/>
    </row>
    <row r="101" spans="1:7" x14ac:dyDescent="0.3">
      <c r="A101" s="2">
        <v>99</v>
      </c>
      <c r="B101" s="3">
        <v>74314.63703889944</v>
      </c>
      <c r="C101" s="4">
        <f t="shared" si="3"/>
        <v>0.34442957208055858</v>
      </c>
      <c r="D101" s="5">
        <f t="shared" si="4"/>
        <v>25596.158634630163</v>
      </c>
      <c r="E101">
        <f t="shared" si="5"/>
        <v>1.9128899704590987</v>
      </c>
    </row>
    <row r="102" spans="1:7" x14ac:dyDescent="0.3">
      <c r="A102" s="2">
        <v>100</v>
      </c>
      <c r="B102" s="3">
        <v>48718.478404269277</v>
      </c>
      <c r="C102" s="4">
        <f t="shared" si="3"/>
        <v>0.40056422578794793</v>
      </c>
      <c r="D102" s="5">
        <f t="shared" si="4"/>
        <v>19514.879583572983</v>
      </c>
      <c r="E102">
        <f t="shared" si="5"/>
        <v>1.6552069926996757</v>
      </c>
    </row>
    <row r="103" spans="1:7" x14ac:dyDescent="0.3">
      <c r="A103" s="2">
        <v>101</v>
      </c>
      <c r="B103" s="3">
        <v>29203.598820696294</v>
      </c>
      <c r="C103" s="4">
        <f t="shared" si="3"/>
        <v>0.46219590903410096</v>
      </c>
      <c r="D103" s="5">
        <f t="shared" si="4"/>
        <v>13497.783903998923</v>
      </c>
      <c r="E103">
        <f t="shared" si="5"/>
        <v>1.4271572408539934</v>
      </c>
    </row>
    <row r="104" spans="1:7" x14ac:dyDescent="0.3">
      <c r="A104" s="2">
        <v>102</v>
      </c>
      <c r="B104" s="3">
        <v>15705.814916697371</v>
      </c>
      <c r="C104" s="4">
        <f t="shared" si="3"/>
        <v>0.52846231065871652</v>
      </c>
      <c r="D104" s="5">
        <f t="shared" si="4"/>
        <v>8299.9312416560297</v>
      </c>
      <c r="E104">
        <f t="shared" si="5"/>
        <v>1.2239683677169768</v>
      </c>
    </row>
    <row r="105" spans="1:7" x14ac:dyDescent="0.3">
      <c r="A105" s="2">
        <v>103</v>
      </c>
      <c r="B105" s="3">
        <v>7405.8836750413411</v>
      </c>
      <c r="C105" s="4">
        <f t="shared" si="3"/>
        <v>0.59792979612043951</v>
      </c>
      <c r="D105" s="5">
        <f t="shared" si="4"/>
        <v>4428.1985159091601</v>
      </c>
      <c r="E105">
        <f t="shared" si="5"/>
        <v>1.0353351048742834</v>
      </c>
    </row>
    <row r="106" spans="1:7" x14ac:dyDescent="0.3">
      <c r="A106" s="2">
        <v>104</v>
      </c>
      <c r="B106" s="3">
        <v>2977.6851591321806</v>
      </c>
      <c r="C106" s="4">
        <f t="shared" si="3"/>
        <v>0.6685531538799574</v>
      </c>
      <c r="D106" s="5">
        <f t="shared" si="4"/>
        <v>1990.7408043993623</v>
      </c>
      <c r="E106">
        <f t="shared" si="5"/>
        <v>0.8314468461200426</v>
      </c>
    </row>
    <row r="107" spans="1:7" x14ac:dyDescent="0.3">
      <c r="A107" s="2">
        <v>105</v>
      </c>
      <c r="B107" s="3">
        <v>986.9443547328184</v>
      </c>
      <c r="C107" s="4">
        <f t="shared" si="3"/>
        <v>1</v>
      </c>
      <c r="D107" s="5">
        <f t="shared" si="4"/>
        <v>986.9443547328184</v>
      </c>
      <c r="E107">
        <f t="shared" si="5"/>
        <v>0.5</v>
      </c>
    </row>
    <row r="108" spans="1:7" x14ac:dyDescent="0.3">
      <c r="A108" s="2">
        <v>106</v>
      </c>
      <c r="B108" s="3">
        <v>0</v>
      </c>
      <c r="C108" s="4"/>
      <c r="D108" s="5">
        <f t="shared" si="4"/>
        <v>0</v>
      </c>
    </row>
    <row r="109" spans="1:7" x14ac:dyDescent="0.3">
      <c r="A109" s="2">
        <v>107</v>
      </c>
      <c r="B109" s="3">
        <v>0</v>
      </c>
      <c r="C109" s="4"/>
      <c r="D109" s="5">
        <f t="shared" si="4"/>
        <v>0</v>
      </c>
    </row>
    <row r="110" spans="1:7" x14ac:dyDescent="0.3">
      <c r="A110" s="2">
        <v>108</v>
      </c>
      <c r="B110" s="3">
        <v>0</v>
      </c>
      <c r="C110" s="4"/>
      <c r="D110" s="5">
        <f t="shared" si="4"/>
        <v>0</v>
      </c>
    </row>
    <row r="111" spans="1:7" x14ac:dyDescent="0.3">
      <c r="A111" s="2">
        <v>109</v>
      </c>
      <c r="B111" s="3">
        <v>0</v>
      </c>
      <c r="C111" s="4"/>
      <c r="D111" s="5">
        <f t="shared" si="4"/>
        <v>0</v>
      </c>
    </row>
    <row r="112" spans="1:7" x14ac:dyDescent="0.3">
      <c r="A112" s="6">
        <v>110</v>
      </c>
      <c r="B112" s="7">
        <v>0</v>
      </c>
      <c r="C112" s="4"/>
      <c r="D112" s="5">
        <f t="shared" si="4"/>
        <v>0</v>
      </c>
    </row>
    <row r="116" spans="3:6" x14ac:dyDescent="0.3">
      <c r="C116" t="s">
        <v>2</v>
      </c>
      <c r="F116">
        <f>0.5+SUM(B3:B107)/B2</f>
        <v>81.638385179440405</v>
      </c>
    </row>
    <row r="118" spans="3:6" x14ac:dyDescent="0.3">
      <c r="C118" t="s">
        <v>3</v>
      </c>
      <c r="F118" s="9">
        <f>C34</f>
        <v>1.1371106738168064E-3</v>
      </c>
    </row>
    <row r="120" spans="3:6" x14ac:dyDescent="0.3">
      <c r="C120" t="s">
        <v>4</v>
      </c>
      <c r="F120">
        <f>E60</f>
        <v>27.699669782802172</v>
      </c>
    </row>
  </sheetData>
  <pageMargins left="0.7" right="0.7" top="0.75" bottom="0.75" header="0.196850393700787" footer="0.196850393700787"/>
  <pageSetup paperSize="9" scale="70" orientation="portrait" r:id="rId1"/>
  <headerFooter>
    <oddHeader>&amp;L&amp;"Arial,Normal"&amp;8 10454 - CIMA&amp;C&amp;"Arial,Gras"&amp;12PROJET&amp;R&amp;"Arial,Normal"&amp;8&amp;D</oddHeader>
    <oddFooter>&amp;L&amp;"Arial,Normal"&amp;8WINTER &amp;&amp; Associés&amp;C&amp;"Arial,Gras"&amp;12CONFIDENTIEL&amp;R&amp;"Arial,Normal"&amp;8&amp;F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F7D06-74C4-443E-9E99-CB2BBEF334D0}">
  <dimension ref="A1:O21"/>
  <sheetViews>
    <sheetView tabSelected="1" topLeftCell="E1" zoomScale="150" zoomScaleNormal="150" workbookViewId="0">
      <selection activeCell="K1" sqref="K1"/>
    </sheetView>
  </sheetViews>
  <sheetFormatPr baseColWidth="10" defaultRowHeight="14.4" x14ac:dyDescent="0.3"/>
  <cols>
    <col min="2" max="2" width="16.21875" customWidth="1"/>
    <col min="3" max="3" width="17.21875" customWidth="1"/>
    <col min="4" max="4" width="16.77734375" customWidth="1"/>
    <col min="5" max="5" width="18" customWidth="1"/>
    <col min="6" max="6" width="17.5546875" customWidth="1"/>
    <col min="7" max="7" width="19.33203125" customWidth="1"/>
    <col min="8" max="8" width="16.88671875" customWidth="1"/>
    <col min="9" max="9" width="27.77734375" customWidth="1"/>
  </cols>
  <sheetData>
    <row r="1" spans="1:15" ht="114" customHeight="1" x14ac:dyDescent="0.3">
      <c r="A1" s="14" t="s">
        <v>20</v>
      </c>
      <c r="B1" s="14"/>
      <c r="C1" s="14"/>
      <c r="D1" s="14"/>
    </row>
    <row r="3" spans="1:15" ht="15" thickBot="1" x14ac:dyDescent="0.35">
      <c r="A3" s="10"/>
    </row>
    <row r="4" spans="1:15" ht="42" thickBot="1" x14ac:dyDescent="0.35">
      <c r="A4" s="11" t="s">
        <v>33</v>
      </c>
      <c r="B4" s="11" t="s">
        <v>34</v>
      </c>
      <c r="C4" s="11" t="s">
        <v>43</v>
      </c>
      <c r="D4" s="11" t="s">
        <v>38</v>
      </c>
      <c r="E4" s="18" t="s">
        <v>35</v>
      </c>
      <c r="F4" s="18" t="s">
        <v>36</v>
      </c>
      <c r="G4" s="18" t="s">
        <v>37</v>
      </c>
      <c r="H4" s="18" t="s">
        <v>40</v>
      </c>
      <c r="I4" s="18" t="s">
        <v>49</v>
      </c>
      <c r="J4" s="18" t="s">
        <v>50</v>
      </c>
    </row>
    <row r="5" spans="1:15" ht="15" thickBot="1" x14ac:dyDescent="0.35">
      <c r="A5" s="11" t="s">
        <v>21</v>
      </c>
      <c r="B5" s="11">
        <v>380</v>
      </c>
      <c r="C5" s="11">
        <v>92560</v>
      </c>
      <c r="D5" s="11">
        <v>397016</v>
      </c>
      <c r="E5">
        <f>C5*2</f>
        <v>185120</v>
      </c>
      <c r="F5">
        <f>B5/C5</f>
        <v>4.105445116681072E-3</v>
      </c>
      <c r="G5">
        <f>D5/1653443</f>
        <v>0.24011471819711958</v>
      </c>
      <c r="H5">
        <f>G5*F5</f>
        <v>9.8577779726561634E-4</v>
      </c>
      <c r="I5">
        <f>(G5^2*B5)/C5^2</f>
        <v>2.5572575410048695E-9</v>
      </c>
      <c r="J5" t="s">
        <v>47</v>
      </c>
    </row>
    <row r="6" spans="1:15" ht="15" thickBot="1" x14ac:dyDescent="0.35">
      <c r="A6" s="11" t="s">
        <v>22</v>
      </c>
      <c r="B6" s="11">
        <v>7</v>
      </c>
      <c r="C6" s="11">
        <v>1225</v>
      </c>
      <c r="D6" s="11">
        <v>330850</v>
      </c>
      <c r="E6">
        <f t="shared" ref="E6:E9" si="0">C6*2</f>
        <v>2450</v>
      </c>
      <c r="F6">
        <f t="shared" ref="F6:F9" si="1">B6/C6</f>
        <v>5.7142857142857143E-3</v>
      </c>
      <c r="G6">
        <f t="shared" ref="G6:G9" si="2">D6/1653443</f>
        <v>0.20009761449290964</v>
      </c>
      <c r="H6">
        <f t="shared" ref="H6:H8" si="3">G6*F6</f>
        <v>1.1434149399594837E-3</v>
      </c>
      <c r="I6">
        <f t="shared" ref="I6:I9" si="4">(G6^2*B6)/C6^2</f>
        <v>1.8677110356036423E-7</v>
      </c>
      <c r="J6" t="s">
        <v>48</v>
      </c>
      <c r="K6" t="s">
        <v>51</v>
      </c>
    </row>
    <row r="7" spans="1:15" ht="15" thickBot="1" x14ac:dyDescent="0.35">
      <c r="A7" s="11" t="s">
        <v>23</v>
      </c>
      <c r="B7" s="11">
        <v>4</v>
      </c>
      <c r="C7" s="11">
        <v>730</v>
      </c>
      <c r="D7" s="11">
        <v>313420</v>
      </c>
      <c r="E7">
        <f t="shared" si="0"/>
        <v>1460</v>
      </c>
      <c r="F7">
        <f t="shared" si="1"/>
        <v>5.4794520547945206E-3</v>
      </c>
      <c r="G7">
        <f t="shared" si="2"/>
        <v>0.18955597501697971</v>
      </c>
      <c r="H7">
        <f t="shared" si="3"/>
        <v>1.0386628768053682E-3</v>
      </c>
      <c r="I7">
        <f t="shared" si="4"/>
        <v>2.6970514291340095E-7</v>
      </c>
    </row>
    <row r="8" spans="1:15" ht="15" thickBot="1" x14ac:dyDescent="0.35">
      <c r="A8" s="11" t="s">
        <v>24</v>
      </c>
      <c r="B8" s="11">
        <v>6</v>
      </c>
      <c r="C8" s="11">
        <v>402</v>
      </c>
      <c r="D8" s="11">
        <v>314323</v>
      </c>
      <c r="E8">
        <f t="shared" si="0"/>
        <v>804</v>
      </c>
      <c r="F8">
        <f t="shared" si="1"/>
        <v>1.4925373134328358E-2</v>
      </c>
      <c r="G8">
        <f t="shared" si="2"/>
        <v>0.19010210814645562</v>
      </c>
      <c r="H8">
        <f t="shared" si="3"/>
        <v>2.8373448977082926E-3</v>
      </c>
      <c r="I8">
        <f t="shared" si="4"/>
        <v>1.3417543447585472E-6</v>
      </c>
    </row>
    <row r="9" spans="1:15" ht="15" thickBot="1" x14ac:dyDescent="0.35">
      <c r="A9" s="11" t="s">
        <v>25</v>
      </c>
      <c r="B9" s="11">
        <v>4</v>
      </c>
      <c r="C9" s="11">
        <v>147</v>
      </c>
      <c r="D9" s="11">
        <v>297834</v>
      </c>
      <c r="E9">
        <f t="shared" si="0"/>
        <v>294</v>
      </c>
      <c r="F9">
        <f t="shared" si="1"/>
        <v>2.7210884353741496E-2</v>
      </c>
      <c r="G9">
        <f t="shared" si="2"/>
        <v>0.18012958414653543</v>
      </c>
      <c r="H9">
        <f>G9*F9</f>
        <v>4.9014852828989227E-3</v>
      </c>
      <c r="I9">
        <f t="shared" si="4"/>
        <v>6.0061394946186842E-6</v>
      </c>
    </row>
    <row r="10" spans="1:15" x14ac:dyDescent="0.3">
      <c r="A10" s="18" t="s">
        <v>39</v>
      </c>
      <c r="B10">
        <f>SUM(B5:B9)</f>
        <v>401</v>
      </c>
      <c r="C10">
        <f>SUM(C5:C9)</f>
        <v>95064</v>
      </c>
      <c r="D10" s="20">
        <f>SUM(D5:D9)</f>
        <v>1653443</v>
      </c>
      <c r="E10">
        <f>C10*2</f>
        <v>190128</v>
      </c>
      <c r="G10" t="s">
        <v>41</v>
      </c>
      <c r="H10">
        <f>SUM(H5:H9)</f>
        <v>1.0906685794637683E-2</v>
      </c>
      <c r="I10">
        <f>SUM(I5:I9)</f>
        <v>7.8069273433920021E-6</v>
      </c>
      <c r="J10" t="s">
        <v>42</v>
      </c>
    </row>
    <row r="11" spans="1:15" ht="124.2" customHeight="1" x14ac:dyDescent="0.3">
      <c r="A11" s="13" t="s">
        <v>26</v>
      </c>
      <c r="B11" s="13"/>
      <c r="C11" s="13"/>
      <c r="D11" s="13"/>
      <c r="E11" s="13"/>
      <c r="F11" s="13"/>
      <c r="G11" s="13"/>
      <c r="H11" s="13"/>
      <c r="I11" s="13" t="s">
        <v>44</v>
      </c>
      <c r="J11">
        <f>SQRT(I10)</f>
        <v>2.7940879269257083E-3</v>
      </c>
    </row>
    <row r="12" spans="1:15" x14ac:dyDescent="0.3">
      <c r="A12" s="16" t="s">
        <v>27</v>
      </c>
      <c r="B12" s="16"/>
      <c r="C12" s="16"/>
      <c r="D12" s="16"/>
      <c r="E12" s="16"/>
      <c r="F12" s="15">
        <f>B10/E10</f>
        <v>2.1091054447530083E-3</v>
      </c>
      <c r="G12" s="19">
        <f>2.1</f>
        <v>2.1</v>
      </c>
      <c r="H12" s="15"/>
      <c r="I12" s="15"/>
    </row>
    <row r="13" spans="1:15" x14ac:dyDescent="0.3">
      <c r="A13" s="17" t="s">
        <v>28</v>
      </c>
      <c r="B13" s="17"/>
      <c r="C13" s="17"/>
      <c r="D13" s="17"/>
      <c r="E13" s="17"/>
      <c r="F13" s="19">
        <f>B7/C7</f>
        <v>5.4794520547945206E-3</v>
      </c>
      <c r="G13" s="19">
        <v>5.4</v>
      </c>
      <c r="H13" s="19"/>
      <c r="I13" s="19"/>
    </row>
    <row r="14" spans="1:15" x14ac:dyDescent="0.3">
      <c r="A14" s="16" t="s">
        <v>29</v>
      </c>
      <c r="B14" s="16"/>
      <c r="C14" s="16"/>
      <c r="D14" s="16"/>
      <c r="E14" s="16"/>
      <c r="F14" s="15">
        <v>10</v>
      </c>
      <c r="G14" s="15" t="s">
        <v>45</v>
      </c>
      <c r="H14" s="15">
        <f>(H10-1.96*J11)*1000</f>
        <v>5.4302734578632954</v>
      </c>
      <c r="I14" s="15" t="s">
        <v>46</v>
      </c>
      <c r="J14">
        <f>(H10+G1*J11)*1000</f>
        <v>10.906685794637683</v>
      </c>
    </row>
    <row r="15" spans="1:15" x14ac:dyDescent="0.3">
      <c r="A15" s="17" t="s">
        <v>30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6.2" customHeight="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8" spans="1:15" x14ac:dyDescent="0.3">
      <c r="A18" s="12" t="s">
        <v>31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20" spans="1:15" x14ac:dyDescent="0.3">
      <c r="A20" s="14" t="s">
        <v>32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5.6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</sheetData>
  <mergeCells count="7">
    <mergeCell ref="A14:E14"/>
    <mergeCell ref="A18:O18"/>
    <mergeCell ref="A20:O21"/>
    <mergeCell ref="A15:O16"/>
    <mergeCell ref="A1:D1"/>
    <mergeCell ref="A12:E12"/>
    <mergeCell ref="A13:E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CIMA_F (vie)</vt:lpstr>
      <vt:lpstr>Standardisation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Aymric</dc:creator>
  <cp:lastModifiedBy>CRSN</cp:lastModifiedBy>
  <dcterms:created xsi:type="dcterms:W3CDTF">2013-12-17T07:45:06Z</dcterms:created>
  <dcterms:modified xsi:type="dcterms:W3CDTF">2022-05-28T17:10:23Z</dcterms:modified>
</cp:coreProperties>
</file>